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.lam/Downloads/250109_Excelkalkulatoren_MM/"/>
    </mc:Choice>
  </mc:AlternateContent>
  <xr:revisionPtr revIDLastSave="0" documentId="8_{7EC9B14B-E68F-B84F-82A6-7AA348920B7A}" xr6:coauthVersionLast="47" xr6:coauthVersionMax="47" xr10:uidLastSave="{00000000-0000-0000-0000-000000000000}"/>
  <bookViews>
    <workbookView xWindow="-38400" yWindow="-820" windowWidth="38400" windowHeight="21600" xr2:uid="{7F3ED011-F44F-E14C-9972-47F5B3ED8683}"/>
  </bookViews>
  <sheets>
    <sheet name="Excelkalkulator eT3io" sheetId="1" r:id="rId1"/>
  </sheets>
  <definedNames>
    <definedName name="LSU_496_Modulhalter">'Excelkalkulator eT3io'!$A$19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15" i="1"/>
  <c r="B14" i="1"/>
  <c r="B17" i="1"/>
  <c r="B24" i="1" s="1"/>
  <c r="B16" i="1" l="1"/>
  <c r="J22" i="1" l="1"/>
  <c r="I22" i="1"/>
  <c r="B13" i="1" s="1"/>
  <c r="B22" i="1"/>
  <c r="B11" i="1"/>
  <c r="B12" i="1"/>
  <c r="I20" i="1"/>
  <c r="H16" i="1" l="1"/>
  <c r="H14" i="1"/>
  <c r="H13" i="1"/>
  <c r="H15" i="1" s="1"/>
  <c r="H12" i="1"/>
  <c r="H11" i="1"/>
  <c r="B27" i="1" s="1"/>
  <c r="B23" i="1"/>
  <c r="B19" i="1"/>
  <c r="E21" i="1"/>
  <c r="B20" i="1"/>
  <c r="E11" i="1"/>
  <c r="J20" i="1"/>
  <c r="B30" i="1"/>
  <c r="I21" i="1"/>
  <c r="J21" i="1"/>
  <c r="E20" i="1" l="1"/>
  <c r="E14" i="1"/>
  <c r="B28" i="1"/>
  <c r="I23" i="1"/>
  <c r="E15" i="1"/>
  <c r="E25" i="1" s="1"/>
  <c r="G27" i="1"/>
  <c r="I24" i="1"/>
  <c r="E19" i="1" l="1"/>
  <c r="B29" i="1"/>
  <c r="E24" i="1" l="1"/>
  <c r="E26" i="1" s="1"/>
  <c r="B31" i="1" l="1"/>
</calcChain>
</file>

<file path=xl/sharedStrings.xml><?xml version="1.0" encoding="utf-8"?>
<sst xmlns="http://schemas.openxmlformats.org/spreadsheetml/2006/main" count="52" uniqueCount="49">
  <si>
    <t xml:space="preserve">Modul </t>
  </si>
  <si>
    <t>Breite in Metern</t>
  </si>
  <si>
    <t>Höhe in Metern</t>
  </si>
  <si>
    <t>Stacking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</si>
  <si>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</si>
  <si>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</si>
  <si>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</si>
  <si>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</si>
  <si>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</si>
  <si>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</si>
  <si>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</si>
  <si>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</si>
  <si>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</si>
  <si>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</si>
  <si>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</si>
  <si>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</si>
  <si>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</si>
  <si>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</si>
  <si>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</si>
  <si>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</si>
  <si>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eT3io</t>
  </si>
  <si>
    <t>LEDitgo eT-Serie - Trusshalterung mit Bajonettverschluss</t>
  </si>
  <si>
    <t>LEDitgo LSU-CONNB-L1000 Verbindungsstrebe 2x500</t>
  </si>
  <si>
    <t>LEDitgo LSU-CONNB - Basebolt eT-Serie</t>
  </si>
  <si>
    <t>Anzahl der LEDitgo eT3io V1 - 3,9/7,8mm LED-Modul 1.000x1.000mm indoor/outdoor</t>
  </si>
  <si>
    <t>LEDitgo eT-Serie - Hanging Bracket - 1er - single Pro-Version</t>
  </si>
  <si>
    <t xml:space="preserve">LEDitgo Videowall Germany GmbH
Schwarzenberger Str. 7					
D-68309 Mannheim					</t>
  </si>
  <si>
    <t xml:space="preserve">				Tel.: +49 (0) 621 95040400
		info@leditgo.de
				www.leditgo.de</t>
  </si>
  <si>
    <t>Ballast pro Ground-Stack-Base in kg (γF = 1,0)</t>
  </si>
  <si>
    <t>LEDitgo Litetruss LSU-H32L Ground-Stack-Base schwarz</t>
  </si>
  <si>
    <t>Anzahl der LEDitgo eT-Serie - Dolly VX6 V1 für 6 x LED-Modul 1.000x1.000mm</t>
  </si>
  <si>
    <t>Anzahl der LEDitgo eT3io V1 - 3,9/7,8mm LED-Modul 1.000x500mm indoor/outdoor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</si>
  <si>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</si>
  <si>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</si>
  <si>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</si>
  <si>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</si>
  <si>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Transportgewicht (zzgl. Verpackung des Stackings, inkl. Dollies der Module)</t>
  </si>
  <si>
    <t>Cat Neutrik auf Cat Neutrik Kabel 20m</t>
  </si>
  <si>
    <t>Stromkabel Schuko auf Neutrik powerCON TRUE1 5m</t>
  </si>
  <si>
    <t>Transportgewicht mit Ballast yF = 1,0 (zzgl. Verpackung des Stackings, inkl. Dollies der Module)</t>
  </si>
  <si>
    <t>Gewicht Hanging Bracket inkl. Anschlagmaterial in kg</t>
  </si>
  <si>
    <t xml:space="preserve">Kabel </t>
  </si>
  <si>
    <t>*Stromkabel Neutrik powerCON TRUE1 auf Neutrik powerCON TRUE1 0,4m</t>
  </si>
  <si>
    <t>*Stromkabel Neutrik powerCON TRUE1 auf Neutrik powerCON TRUE1 1,85m</t>
  </si>
  <si>
    <t>*Cat Neutrik auf Cat Neutrik Kabel 0,25m</t>
  </si>
  <si>
    <t>*Cat Neutrik auf Cat Neutrik Kabel 1,3m</t>
  </si>
  <si>
    <t xml:space="preserve">Gewicht  LED-Module inkl. Kabel in kg </t>
  </si>
  <si>
    <t>*Achtung: Prinzip 80:20 Verkabelung - je nach Wandgröße sind zusätzliche Kabel erforderlich!</t>
  </si>
  <si>
    <t>Alle Angaben ohne Gewähr!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</si>
</sst>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2" fillId="6" borderId="12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1" fontId="2" fillId="6" borderId="12" xfId="0" applyNumberFormat="1" applyFont="1" applyFill="1" applyBorder="1"/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5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left"/>
    </xf>
    <xf numFmtId="0" fontId="2" fillId="6" borderId="12" xfId="0" applyFont="1" applyFill="1" applyBorder="1" applyAlignment="1">
      <alignment horizontal="left"/>
    </xf>
    <xf numFmtId="0" fontId="5" fillId="5" borderId="17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left"/>
    </xf>
    <xf numFmtId="0" fontId="5" fillId="5" borderId="14" xfId="0" applyFont="1" applyFill="1" applyBorder="1" applyAlignment="1">
      <alignment horizontal="left"/>
    </xf>
    <xf numFmtId="0" fontId="5" fillId="5" borderId="19" xfId="0" applyFont="1" applyFill="1" applyBorder="1" applyAlignment="1">
      <alignment horizontal="left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3"/>
  <sheetViews>
    <sheetView tabSelected="1" view="pageLayout" zoomScale="141" zoomScaleNormal="100" zoomScalePageLayoutView="141" workbookViewId="0">
      <selection activeCell="B4" sqref="B4"/>
    </sheetView>
  </sheetViews>
  <sheetFormatPr baseColWidth="10" defaultRowHeight="15" x14ac:dyDescent="0.15"/>
  <cols>
    <col min="1" max="1" width="85.1640625" style="2" customWidth="1"/>
    <col min="2" max="2" width="24.1640625" style="2" customWidth="1"/>
    <col min="3" max="3" width="10.83203125" style="2"/>
    <col min="4" max="4" width="84" style="2" customWidth="1"/>
    <col min="5" max="6" width="10.83203125" style="2"/>
    <col min="7" max="7" width="83.6640625" style="2" customWidth="1"/>
    <col min="8" max="8" width="14" style="2" customWidth="1"/>
    <col min="9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1" t="s">
        <v>19</v>
      </c>
      <c r="B2" s="6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20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73">
        <v>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74">
        <v>1.5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6" thickBot="1" x14ac:dyDescent="0.2">
      <c r="A10" s="63" t="s">
        <v>3</v>
      </c>
      <c r="B10" s="64"/>
      <c r="C10" s="7"/>
      <c r="D10" s="17" t="s">
        <v>18</v>
      </c>
      <c r="E10" s="8"/>
      <c r="F10" s="1"/>
      <c r="G10" s="67" t="s">
        <v>41</v>
      </c>
      <c r="H10" s="68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x14ac:dyDescent="0.15">
      <c r="A11" s="35" t="s">
        <v>22</v>
      </c>
      <c r="B11" s="36">
        <f>IF(B4=1,1,IF(B4=2,2,IF(B4=3,3,IF(B4=4,4,IF(B4=5,5,IF(B4=6,6,IF(B4=7,7,IF(B4=8,8,IF(B4=9,9,IF(B4=10,10,0))))))))))</f>
        <v>7</v>
      </c>
      <c r="C11" s="7"/>
      <c r="D11" s="9" t="s">
        <v>25</v>
      </c>
      <c r="E11" s="10">
        <f>I22</f>
        <v>7</v>
      </c>
      <c r="F11" s="1"/>
      <c r="G11" s="50" t="s">
        <v>38</v>
      </c>
      <c r="H11" s="51">
        <f>ROUNDUP((B22+B24)/6,0)</f>
        <v>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x14ac:dyDescent="0.15">
      <c r="A12" s="21" t="s">
        <v>29</v>
      </c>
      <c r="B12" s="23">
        <f>ROUNDUP((B4*2)/2,0)*2</f>
        <v>14</v>
      </c>
      <c r="C12" s="7"/>
      <c r="D12" s="11"/>
      <c r="E12" s="12"/>
      <c r="F12" s="1"/>
      <c r="G12" s="41" t="s">
        <v>42</v>
      </c>
      <c r="H12" s="42">
        <f>(B22+B24)*0.8</f>
        <v>11.200000000000001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x14ac:dyDescent="0.15">
      <c r="A13" s="21" t="s">
        <v>23</v>
      </c>
      <c r="B13" s="23">
        <f>I22*2</f>
        <v>14</v>
      </c>
      <c r="C13" s="13"/>
      <c r="D13" s="11"/>
      <c r="E13" s="12"/>
      <c r="F13" s="1"/>
      <c r="G13" s="41" t="s">
        <v>43</v>
      </c>
      <c r="H13" s="42">
        <f>(B22+B24)*0.2</f>
        <v>2.8000000000000003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x14ac:dyDescent="0.15">
      <c r="A14" s="21" t="s">
        <v>28</v>
      </c>
      <c r="B14" s="23">
        <f>IF(B5&lt;2,30,IF(B5=2,30,IF(B5=2.5,49,IF(B5=3,72,IF(B5=3.5,100,IF(B5=4,125,IF(B5=4.5,142,IF(B5=5,162,IF(B5=5.5,183,IF(B5=6,207,IF(B5&gt;6,"Separate Statik erfoderlich","Statik")))))))))))</f>
        <v>30</v>
      </c>
      <c r="C14" s="7"/>
      <c r="D14" s="11" t="s">
        <v>15</v>
      </c>
      <c r="E14" s="12">
        <f>(E11*2)</f>
        <v>14</v>
      </c>
      <c r="F14" s="1"/>
      <c r="G14" s="41" t="s">
        <v>44</v>
      </c>
      <c r="H14" s="49">
        <f>(B22+B24)*0.8</f>
        <v>11.200000000000001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6" thickBot="1" x14ac:dyDescent="0.2">
      <c r="A15" s="21" t="s">
        <v>35</v>
      </c>
      <c r="B15" s="23">
        <f>IF(B5&lt;2,50,IF(B5=2,50,IF(B5=2.5,79,IF(B5=3,114,IF(B5=3.5,155,IF(B5=4,193,IF(B5=4.5,220,IF(B5=5,249,IF(B5=5.5,282,IF(B5=6,318,IF(B5&gt;6,"Separate Statik erfoderlich","Statik")))))))))))</f>
        <v>50</v>
      </c>
      <c r="C15" s="1"/>
      <c r="D15" s="14" t="s">
        <v>16</v>
      </c>
      <c r="E15" s="15">
        <f>E14</f>
        <v>14</v>
      </c>
      <c r="F15" s="1"/>
      <c r="G15" s="41" t="s">
        <v>45</v>
      </c>
      <c r="H15" s="42">
        <f>H13</f>
        <v>2.8000000000000003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</row>
    <row r="16" spans="1:98" x14ac:dyDescent="0.15">
      <c r="A16" s="21" t="s">
        <v>13</v>
      </c>
      <c r="B16" s="22">
        <f>IF(B5=1.5,1,IF(B5=2.5,1,IF(B5=3.5,1,IF(B5=4.5,1,IF(B5=5.5,1,IF(B5=6.5,1,IF(B5=7.5,1,IF(B5=8.5,1,IF(B5=9.5,1,0)))))))))*B17</f>
        <v>7</v>
      </c>
      <c r="C16" s="1"/>
      <c r="D16" s="1"/>
      <c r="E16" s="1"/>
      <c r="F16" s="1"/>
      <c r="G16" s="41" t="s">
        <v>37</v>
      </c>
      <c r="H16" s="49">
        <f>ROUNDUP((B22+B24)/15,0)</f>
        <v>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</row>
    <row r="17" spans="1:98" ht="17" customHeight="1" thickBot="1" x14ac:dyDescent="0.2">
      <c r="A17" s="21" t="s">
        <v>12</v>
      </c>
      <c r="B17" s="40">
        <f>IF(B4=1,1,IF(B4=2,2,IF(B4=3,3,IF(B4=4,4,IF(B4=5,5,IF(B4=6,6,IF(B4=7,7,IF(B4=8,8,IF(B4=9,9,IF(B4=10,10,0))))))))))</f>
        <v>7</v>
      </c>
      <c r="C17" s="1"/>
      <c r="D17" s="1"/>
      <c r="E17" s="1"/>
      <c r="F17" s="1"/>
      <c r="G17" s="71" t="s">
        <v>47</v>
      </c>
      <c r="H17" s="7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</row>
    <row r="18" spans="1:98" ht="16" thickBot="1" x14ac:dyDescent="0.2">
      <c r="A18" s="39" t="s">
        <v>11</v>
      </c>
      <c r="B18" s="23">
        <f>IF(B5&gt;1,1)*(LEFT(B5,1)-1)*B17</f>
        <v>0</v>
      </c>
      <c r="C18" s="1"/>
      <c r="D18" s="1"/>
      <c r="E18" s="1"/>
      <c r="F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98" x14ac:dyDescent="0.15">
      <c r="A19" s="21" t="s">
        <v>21</v>
      </c>
      <c r="B19" s="22">
        <f>B22+B24</f>
        <v>14</v>
      </c>
      <c r="C19" s="1"/>
      <c r="D19" s="9" t="s">
        <v>24</v>
      </c>
      <c r="E19" s="10">
        <f>B22</f>
        <v>7</v>
      </c>
      <c r="F19" s="1"/>
      <c r="G19" s="53" t="s">
        <v>4</v>
      </c>
      <c r="H19" s="54"/>
      <c r="I19" s="54"/>
      <c r="J19" s="5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</row>
    <row r="20" spans="1:98" ht="16" thickBot="1" x14ac:dyDescent="0.2">
      <c r="A20" s="25" t="s">
        <v>10</v>
      </c>
      <c r="B20" s="34">
        <f>B11</f>
        <v>7</v>
      </c>
      <c r="C20" s="1"/>
      <c r="D20" s="11" t="s">
        <v>30</v>
      </c>
      <c r="E20" s="27">
        <f>B23</f>
        <v>3</v>
      </c>
      <c r="F20" s="1"/>
      <c r="G20" s="65" t="s">
        <v>5</v>
      </c>
      <c r="H20" s="66"/>
      <c r="I20" s="55">
        <f>IF(B4=1,1,IF(B4=2,2,IF(B4=3,3,IF(B4=4,4,IF(B4=5,5,IF(B4=6,6,IF(B4=7,7,IF(B4=8,8,IF(B4=9,9,IF(B4=10,10,0))))))))))*256</f>
        <v>1792</v>
      </c>
      <c r="J20" s="57">
        <f>IF(B5=0.5,1,IF(B5=1,2,IF(B5=1.5,3,IF(B5=2,4,IF(B5=2.5,5,IF(B5=3,6,IF(B5=3.5,7,IF(B5=4,8,IF(B5=4.5,9,IF(B5=5,10,IF(B5=5.5,11,IF(B5=6,12,IF(B5=6.5,13,IF(B5=7,14,IF(B5=7.5,15,IF(B5=8,16,IF(B5=8.5,17,IF(B5=9,18,IF(B5=9.5,19,IF(B5=10,20,0))))))))))))))))))))*64</f>
        <v>192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</row>
    <row r="21" spans="1:98" ht="16" thickBot="1" x14ac:dyDescent="0.2">
      <c r="C21" s="1"/>
      <c r="D21" s="11" t="s">
        <v>31</v>
      </c>
      <c r="E21" s="12">
        <f>B24</f>
        <v>7</v>
      </c>
      <c r="F21" s="1"/>
      <c r="G21" s="65" t="s">
        <v>6</v>
      </c>
      <c r="H21" s="66"/>
      <c r="I21" s="18">
        <f>B4</f>
        <v>7</v>
      </c>
      <c r="J21" s="30">
        <f>B5</f>
        <v>1.5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</row>
    <row r="22" spans="1:98" x14ac:dyDescent="0.15">
      <c r="A22" s="19" t="s">
        <v>24</v>
      </c>
      <c r="B22" s="20">
        <f>IF(B4=1,1,IF(B4=2,2,IF(B4=3,3,IF(B4=4,4,IF(B4=5,5,IF(B4=6,6,IF(B4=7,7,IF(B4=8,8,IF(B4=9,9,IF(B4=10,10,0))))))))))*LEFT(B5,1)</f>
        <v>7</v>
      </c>
      <c r="C22" s="1"/>
      <c r="D22" s="11"/>
      <c r="E22" s="12"/>
      <c r="F22" s="1"/>
      <c r="G22" s="65" t="s">
        <v>32</v>
      </c>
      <c r="H22" s="66"/>
      <c r="I22" s="16">
        <f>IF(B4=1,1,IF(B4=2,2,IF(B4=3,3,IF(B4=4,4,IF(B4=5,5,IF(B4=6,6,IF(B4=7,7,IF(B4=8,8,IF(B4=9,9,IF(B4=10,10,0))))))))))</f>
        <v>7</v>
      </c>
      <c r="J22" s="38">
        <f>IF(B5=0.5,1,IF(B5=1,1,IF(B5=1.5,2,IF(B5=2,2,IF(B5=2.5,3,IF(B5=3,3,IF(B5=3.5,4,IF(B5=4,4,IF(B5=4.5,5,IF(B5=5,5,IF(B5=5.5,6,IF(B5=6,6,IF(B5=6.5,7,IF(B5=7,7,IF(B5=7.5,8,IF(B5=8,8,IF(B5=8.5,9,IF(B5=9,9,IF(B5=9.5,10,IF(B5=10,10,0))))))))))))))))))))</f>
        <v>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7" customHeight="1" x14ac:dyDescent="0.15">
      <c r="A23" s="21" t="s">
        <v>30</v>
      </c>
      <c r="B23" s="22">
        <f>ROUNDUP(B22/6,0)+ROUNDUP(B24/12,0)</f>
        <v>3</v>
      </c>
      <c r="C23" s="1"/>
      <c r="D23" s="11"/>
      <c r="E23" s="12"/>
      <c r="F23" s="1"/>
      <c r="G23" s="65" t="s">
        <v>7</v>
      </c>
      <c r="H23" s="66"/>
      <c r="I23" s="52">
        <f>I21*J21</f>
        <v>10.5</v>
      </c>
      <c r="J23" s="5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</row>
    <row r="24" spans="1:98" ht="17" customHeight="1" thickBot="1" x14ac:dyDescent="0.2">
      <c r="A24" s="21" t="s">
        <v>31</v>
      </c>
      <c r="B24" s="23">
        <f>IF(B5=0.5,1,IF(B5=1.5,1,IF(B5=2.5,1,IF(B5=3.5,1,IF(B5=4.5,1,IF(B5=5.5,1,IF(B5=6.5,1,IF(B5=7.5,1,IF(B5=8.5,1,IF(B5=9.5,1,))))))))))*B17</f>
        <v>7</v>
      </c>
      <c r="C24" s="1"/>
      <c r="D24" s="31" t="s">
        <v>46</v>
      </c>
      <c r="E24" s="32">
        <f>B27</f>
        <v>198.49</v>
      </c>
      <c r="F24" s="1"/>
      <c r="G24" s="69" t="s">
        <v>8</v>
      </c>
      <c r="H24" s="70"/>
      <c r="I24" s="59">
        <f>ROUND(I21/J21,2)</f>
        <v>4.67</v>
      </c>
      <c r="J24" s="6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</row>
    <row r="25" spans="1:98" ht="17" customHeight="1" thickBot="1" x14ac:dyDescent="0.2">
      <c r="A25" s="21"/>
      <c r="B25" s="23"/>
      <c r="C25" s="1"/>
      <c r="D25" s="11" t="s">
        <v>40</v>
      </c>
      <c r="E25" s="28">
        <f>(E11*10.9)+(E14*0.37)+(E15*1.4045)</f>
        <v>101.14299999999999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</row>
    <row r="26" spans="1:98" ht="17" customHeight="1" thickBot="1" x14ac:dyDescent="0.2">
      <c r="A26" s="21"/>
      <c r="B26" s="23"/>
      <c r="C26" s="1"/>
      <c r="D26" s="14" t="s">
        <v>36</v>
      </c>
      <c r="E26" s="29">
        <f>(E20*46)+E24+E25</f>
        <v>437.63299999999998</v>
      </c>
      <c r="F26" s="1"/>
      <c r="G26" s="46" t="s">
        <v>9</v>
      </c>
      <c r="H26" s="47"/>
      <c r="I26" s="47"/>
      <c r="J26" s="47"/>
      <c r="K26" s="48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</row>
    <row r="27" spans="1:98" ht="16" thickBot="1" x14ac:dyDescent="0.2">
      <c r="A27" s="21" t="s">
        <v>17</v>
      </c>
      <c r="B27" s="24">
        <f>(B22*16.8)+(B24*10.35)+(H11*0.9)+(H12*0.2)+(H13*0.4)+(H14*0.1)+(H15*0.2)+(H16*0.7)</f>
        <v>198.49</v>
      </c>
      <c r="C27" s="1"/>
      <c r="D27" s="1"/>
      <c r="E27" s="1"/>
      <c r="F27" s="1"/>
      <c r="G27" s="43" t="str">
        <f>IF(I20+J20&lt;3000,"Novastar VX600 LED-Controller",IF(I20+J20&lt;6000,"Novastar UHD Jr. 4K-LED-Controller inkl. Scaler",IF(I20+J20&gt;6000,"2 x Novastar UHD Jr. 4K-LED-Controller inkl. Scaler",0 )))</f>
        <v>Novastar VX600 LED-Controller</v>
      </c>
      <c r="H27" s="44"/>
      <c r="I27" s="44"/>
      <c r="J27" s="44"/>
      <c r="K27" s="4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x14ac:dyDescent="0.15">
      <c r="A28" s="21" t="s">
        <v>14</v>
      </c>
      <c r="B28" s="23">
        <f>(B20*1.6)+(B19*0.6)+(B18*3.2)+(B17*2.5)+(B16*1.8)+(B13*0.05)+(B12*10)+(B11*2.58)</f>
        <v>208.46</v>
      </c>
      <c r="C28" s="1"/>
      <c r="D28" s="1"/>
      <c r="E28" s="1"/>
      <c r="F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</row>
    <row r="29" spans="1:98" x14ac:dyDescent="0.15">
      <c r="A29" s="21" t="s">
        <v>33</v>
      </c>
      <c r="B29" s="23">
        <f>B14*B12</f>
        <v>420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</row>
    <row r="30" spans="1:98" x14ac:dyDescent="0.15">
      <c r="A30" s="21" t="s">
        <v>34</v>
      </c>
      <c r="B30" s="37">
        <f>B15*B12</f>
        <v>700</v>
      </c>
      <c r="C30" s="1"/>
      <c r="D30" s="1"/>
      <c r="E30" s="1"/>
      <c r="F30" s="1"/>
      <c r="G30" s="33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6" thickBot="1" x14ac:dyDescent="0.2">
      <c r="A31" s="25" t="s">
        <v>39</v>
      </c>
      <c r="B31" s="26">
        <f>(B23*46)+B27+B28+B29</f>
        <v>964.95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ht="48" x14ac:dyDescent="0.15">
      <c r="A32" s="33"/>
      <c r="B32" s="1"/>
      <c r="C32" s="1"/>
      <c r="D32" s="1"/>
      <c r="E32" s="1"/>
      <c r="F32" s="1"/>
      <c r="G32" s="33" t="s">
        <v>27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15">
      <c r="A33" s="1"/>
      <c r="B33" s="1"/>
      <c r="C33" s="1"/>
      <c r="D33" s="1"/>
      <c r="E33" s="1"/>
      <c r="F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ht="48" x14ac:dyDescent="0.15">
      <c r="A34" s="33" t="s">
        <v>26</v>
      </c>
      <c r="B34" s="1"/>
      <c r="C34" s="1"/>
      <c r="D34" s="1" t="s">
        <v>48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spans="1:98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</row>
    <row r="40" spans="1:98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1:98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1:98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1:98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1:98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1:98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1:98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1:98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1:98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1:98" x14ac:dyDescent="0.15">
      <c r="A249" s="1"/>
      <c r="B249" s="1"/>
      <c r="C249" s="1"/>
      <c r="D249" s="1"/>
      <c r="E249" s="1"/>
      <c r="F249" s="1"/>
      <c r="G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1:98" x14ac:dyDescent="0.15">
      <c r="A250" s="1"/>
      <c r="B250" s="1"/>
      <c r="C250" s="1"/>
      <c r="D250" s="1"/>
      <c r="E250" s="1"/>
      <c r="F250" s="1"/>
      <c r="G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1:98" x14ac:dyDescent="0.15">
      <c r="C251" s="1"/>
      <c r="D251" s="1"/>
      <c r="E251" s="1"/>
      <c r="F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  <row r="252" spans="1:98" x14ac:dyDescent="0.15">
      <c r="C252" s="1"/>
      <c r="D252" s="1"/>
      <c r="E252" s="1"/>
      <c r="F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</row>
    <row r="253" spans="1:98" x14ac:dyDescent="0.15">
      <c r="C253" s="1"/>
      <c r="F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</row>
  </sheetData>
  <sheetProtection algorithmName="SHA-512" hashValue="a/VClk42u0Tygapez8RPUl9j18KS/bc7fT0KGIhB8DjrECzeBX3+D6yP9LRWz74TshhGr+TYprwOl7hz2fskIw==" saltValue="DmJv6ZMSmQUNEhJzsbQ1IA==" spinCount="100000" sheet="1" objects="1" scenarios="1" selectLockedCells="1"/>
  <mergeCells count="9">
    <mergeCell ref="G23:H23"/>
    <mergeCell ref="G24:H24"/>
    <mergeCell ref="G17:H17"/>
    <mergeCell ref="G20:H20"/>
    <mergeCell ref="A2:B2"/>
    <mergeCell ref="A10:B10"/>
    <mergeCell ref="G21:H21"/>
    <mergeCell ref="G10:H10"/>
    <mergeCell ref="G22:H22"/>
  </mergeCells>
  <dataValidations count="2">
    <dataValidation type="list" allowBlank="1" showInputMessage="1" showErrorMessage="1" sqref="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  <dataValidation type="list" allowBlank="1" showInputMessage="1" showErrorMessage="1" sqref="B4" xr:uid="{FC25C114-255C-A04F-B3F9-AFE83200AA48}">
      <mc:AlternateContent xmlns:x12ac="http://schemas.microsoft.com/office/spreadsheetml/2011/1/ac" xmlns:mc="http://schemas.openxmlformats.org/markup-compatibility/2006">
        <mc:Choice Requires="x12ac">
          <x12ac:list>"1,0","2,0","3,0","4,0","5,0","6,0","7,0","8,0","9,0","10,0"</x12ac:list>
        </mc:Choice>
        <mc:Fallback>
          <formula1>"1,0,2,0,3,0,4,0,5,0,6,0,7,0,8,0,9,0,10,0"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eT3io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2025-01-09T14:52:42Z</dcterms:modified>
</cp:coreProperties>
</file>